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1160" yWindow="1050" windowWidth="10620" windowHeight="11595" tabRatio="601"/>
  </bookViews>
  <sheets>
    <sheet name="01.01.2022" sheetId="19" r:id="rId1"/>
  </sheets>
  <definedNames>
    <definedName name="_xlnm.Print_Titles" localSheetId="0">'01.01.2022'!$3:$4</definedName>
    <definedName name="_xlnm.Print_Area" localSheetId="0">'01.01.2022'!$A$1:$I$64</definedName>
  </definedNames>
  <calcPr calcId="124519"/>
</workbook>
</file>

<file path=xl/calcChain.xml><?xml version="1.0" encoding="utf-8"?>
<calcChain xmlns="http://schemas.openxmlformats.org/spreadsheetml/2006/main">
  <c r="D34" i="19"/>
  <c r="D25"/>
  <c r="D19"/>
  <c r="D21"/>
  <c r="D20"/>
  <c r="D17"/>
  <c r="D14"/>
  <c r="D28"/>
  <c r="D30"/>
  <c r="D11"/>
  <c r="D10"/>
  <c r="D7"/>
  <c r="D8"/>
  <c r="D41"/>
  <c r="D96" l="1"/>
  <c r="H104"/>
  <c r="F104"/>
  <c r="E104"/>
  <c r="H102"/>
  <c r="F102"/>
  <c r="E102"/>
  <c r="H100"/>
  <c r="F100"/>
  <c r="D100"/>
  <c r="H96"/>
  <c r="F96"/>
  <c r="H95"/>
  <c r="F95"/>
  <c r="F98" s="1"/>
  <c r="F106" s="1"/>
  <c r="D83"/>
  <c r="H82"/>
  <c r="H84" s="1"/>
  <c r="F82"/>
  <c r="F84" s="1"/>
  <c r="E82"/>
  <c r="E84" s="1"/>
  <c r="H78"/>
  <c r="F78"/>
  <c r="E78"/>
  <c r="H77"/>
  <c r="G77"/>
  <c r="F77"/>
  <c r="E77"/>
  <c r="D77"/>
  <c r="H76"/>
  <c r="G76"/>
  <c r="F76"/>
  <c r="E76"/>
  <c r="D76"/>
  <c r="H75"/>
  <c r="G75"/>
  <c r="F75"/>
  <c r="E75"/>
  <c r="D75"/>
  <c r="H70"/>
  <c r="F70"/>
  <c r="E70"/>
  <c r="D70"/>
  <c r="C70"/>
  <c r="H69"/>
  <c r="F69"/>
  <c r="H68"/>
  <c r="H71" s="1"/>
  <c r="F68"/>
  <c r="C68"/>
  <c r="G62"/>
  <c r="G61"/>
  <c r="D55"/>
  <c r="G55" s="1"/>
  <c r="D54"/>
  <c r="G54" s="1"/>
  <c r="H40"/>
  <c r="F49"/>
  <c r="F40" s="1"/>
  <c r="E49"/>
  <c r="E40" s="1"/>
  <c r="D46"/>
  <c r="D49" s="1"/>
  <c r="C40"/>
  <c r="G37"/>
  <c r="G36"/>
  <c r="G70" s="1"/>
  <c r="H35"/>
  <c r="F35"/>
  <c r="D35"/>
  <c r="C35"/>
  <c r="G34"/>
  <c r="E34"/>
  <c r="E35" s="1"/>
  <c r="G33"/>
  <c r="G32"/>
  <c r="G31"/>
  <c r="G30"/>
  <c r="G100"/>
  <c r="E100"/>
  <c r="F29"/>
  <c r="E29"/>
  <c r="D29"/>
  <c r="G28"/>
  <c r="G27"/>
  <c r="G26"/>
  <c r="G25"/>
  <c r="C25"/>
  <c r="H24"/>
  <c r="F24"/>
  <c r="E24"/>
  <c r="D24"/>
  <c r="G23"/>
  <c r="G22"/>
  <c r="G21"/>
  <c r="G20"/>
  <c r="G19"/>
  <c r="C19"/>
  <c r="C69" s="1"/>
  <c r="C71" s="1"/>
  <c r="H18"/>
  <c r="F18"/>
  <c r="E18"/>
  <c r="D18"/>
  <c r="G17"/>
  <c r="G16"/>
  <c r="H15"/>
  <c r="F15"/>
  <c r="E15"/>
  <c r="G14"/>
  <c r="D13"/>
  <c r="D68" s="1"/>
  <c r="H12"/>
  <c r="H6" s="1"/>
  <c r="H59" s="1"/>
  <c r="F12"/>
  <c r="D12"/>
  <c r="G11"/>
  <c r="E96"/>
  <c r="G10"/>
  <c r="E12"/>
  <c r="H9"/>
  <c r="F9"/>
  <c r="E9"/>
  <c r="G8"/>
  <c r="G7"/>
  <c r="C6"/>
  <c r="C59" s="1"/>
  <c r="H98"/>
  <c r="F6"/>
  <c r="E68"/>
  <c r="G12"/>
  <c r="D69"/>
  <c r="E95"/>
  <c r="E98" s="1"/>
  <c r="D95"/>
  <c r="F64" l="1"/>
  <c r="H106"/>
  <c r="D40"/>
  <c r="F71"/>
  <c r="G24"/>
  <c r="G46"/>
  <c r="G82" s="1"/>
  <c r="G84" s="1"/>
  <c r="G35"/>
  <c r="D82"/>
  <c r="D84" s="1"/>
  <c r="G104"/>
  <c r="H79"/>
  <c r="H90" s="1"/>
  <c r="D104"/>
  <c r="D71"/>
  <c r="G69"/>
  <c r="F79"/>
  <c r="F90" s="1"/>
  <c r="F59"/>
  <c r="E106"/>
  <c r="E79"/>
  <c r="D15"/>
  <c r="E69"/>
  <c r="E71" s="1"/>
  <c r="E90" s="1"/>
  <c r="H64"/>
  <c r="G18"/>
  <c r="G29"/>
  <c r="G96"/>
  <c r="D98"/>
  <c r="D9"/>
  <c r="E6"/>
  <c r="G13"/>
  <c r="D78"/>
  <c r="D79" s="1"/>
  <c r="D102"/>
  <c r="G41"/>
  <c r="D90" l="1"/>
  <c r="G49"/>
  <c r="G40" s="1"/>
  <c r="G15"/>
  <c r="G9"/>
  <c r="D6"/>
  <c r="D106"/>
  <c r="G78"/>
  <c r="G79" s="1"/>
  <c r="G102"/>
  <c r="G95"/>
  <c r="G98" s="1"/>
  <c r="G68"/>
  <c r="G71" s="1"/>
  <c r="E64"/>
  <c r="E59"/>
  <c r="G6" l="1"/>
  <c r="G106"/>
  <c r="G90"/>
  <c r="D59"/>
  <c r="D64"/>
  <c r="G59"/>
  <c r="G64"/>
</calcChain>
</file>

<file path=xl/sharedStrings.xml><?xml version="1.0" encoding="utf-8"?>
<sst xmlns="http://schemas.openxmlformats.org/spreadsheetml/2006/main" count="84" uniqueCount="65">
  <si>
    <t>Найменування заходів</t>
  </si>
  <si>
    <t xml:space="preserve">Надання щорічної адресної грошової допомоги в розмірі 1000 грн. до Дня пам’яті захисників України, які загинули в боротьбі за незалежність, суверенітет і територіальну цілісність України (29 серпня) членам сімей загиблих </t>
  </si>
  <si>
    <t xml:space="preserve">Надання щорічної грошової допомоги у розмірі 1000 грн. з нагоди відзначення Дня пам’яті та примирення і перемоги над нацизмом у Другій світовій війні учасникам, які безпосередньо приймали участь у  бойових діях Другої світової війни </t>
  </si>
  <si>
    <t xml:space="preserve">Надання адресної    грошової допомоги (раз на рік) особам з інвалідністю і дітям з інвалідністю, які знаходяться на програмному гемодіалізі в розмірі, що не перевищує 50 % прожиткового мінімуму на момент звернення для відповідної категорії громадян та особам з інвалідністю І групи підгрупи «А» у розмірі 100 % прожиткового мінімуму на момент звернення </t>
  </si>
  <si>
    <t>Надання щорічної грошової допомоги у розмірі 500 грн. до Дня вшанування учасників бойових дій на території інших держав (15 лютого) учасникам бойових дій</t>
  </si>
  <si>
    <t>Надання щорічної адресної грошової допомоги в розмірі 500 грн. до Дня захисника України  (14 жовтня) постраждалим учасникам Революції Гідності, особам з інвалідністю та учасникам бойових дій на територіях проведення АТО/ООС</t>
  </si>
  <si>
    <t>КЕКВ</t>
  </si>
  <si>
    <t>Разом</t>
  </si>
  <si>
    <t>Всього за програмою</t>
  </si>
  <si>
    <t>Комплексна обласна програма з оздоровлення та відпочинку дітей, сімейної, ґендерної  політики та протидії торгівлі людьми на 2017-2021 роки</t>
  </si>
  <si>
    <t>Цільова програма соціальної підтримки населення Запорізької області «Назустріч людям» на 2020 - 2024 роки</t>
  </si>
  <si>
    <t xml:space="preserve">Забезпечити оздоровлення та відпочинок дітей, які потребують особливої соціальної уваги та підтримки </t>
  </si>
  <si>
    <t>Оплата проїзду дітей, які потребують особливої соціальної уваги та підтримки до ДПУ «»МДЦ «Артек» та ДП «УДЦ «Молода гвардія» та їх супроводжуючих осіб відповідно до Порядку</t>
  </si>
  <si>
    <t>Винагорода медичному працівнику за одноразовий супровід організованої групи дітей до ДПУ «МДЦ «Артек» або ДП «УДЦ «Молода гвардія» та у зворотному напрямку в розмірі 15 % від мінімальної заробітної плати відповідно до цивільно-правової угоди</t>
  </si>
  <si>
    <t xml:space="preserve">Забезпечити проведення заходів для дітей з нагоди Дня святого Миколая, новорічних та різдвяних свят, Міжнародного дня захисту дітей </t>
  </si>
  <si>
    <t>Організовувати проведення інформаційно-просвітницьких заходів з нагоди Міжнародного жіночого дня, Дня сім’ї, Дня матері, Дня батька та Дня знань</t>
  </si>
  <si>
    <t>Передбачено програмою на 2021 рік, тис. грн</t>
  </si>
  <si>
    <t>Всього</t>
  </si>
  <si>
    <t>Підвищити рівень поінформованості суспільства щодо попередження торгівлі людьми, гендерно зумовленого та домашнього насильства, а також наявних можливостей отримання допомоги з метою формування у населення навичок безпечної поведінки, збільшення можливост</t>
  </si>
  <si>
    <t>Надання щомісячної допомоги особам з інвалідністю внаслідок війни, статус яким встановлено за безпосередню участь в зоні проведення АТО/ООС, у розмірі:
особи з інвалідністю І групи – 1000 грн., на 1 особу;
особи з інвалідністю ІІ групи – 700 грн., на 1 особу; 
особи з інвалідністю ІІІ групи – 500 грн., на 1 особу</t>
  </si>
  <si>
    <t>КІОЦ 0813242</t>
  </si>
  <si>
    <t>ДСЗН 0813242</t>
  </si>
  <si>
    <t>ДСЗН 0813140</t>
  </si>
  <si>
    <t>Надання грошової компенсації особам з інвалідністю внаслідок війни ІІІ групи з числа військовослужбовців, які брали безпосередню участь в АТО/ООС та потребують поліпшення житлових умов, для придбання житла відповідно до Порядку</t>
  </si>
  <si>
    <t>Надання фінансової підтримки громадським об’єднанням ветеранів і осіб з інвалідністю, діяльність яких поширюється на територію Запорізької області, на оплату за користування комунальними послугами, телефоном у приміщеннях, які вони займають та оренду приміщень, відповідно до законів України «Про статус ветеранів війни, гарантії їх соціального захисту» та «Про основи соціальної захищеності осіб з інвалідністю в Україні»</t>
  </si>
  <si>
    <t>Надання одноразової адресної грошової допомоги батькам, які супроводжують дітей з дитячим церебральним паралічем у реабілітаційні заклади (за межами місця проживання), на оплату їх тимчасового проживання у розмірі трьох прожиткових мінімумів на момент звернення, відповідно до Порядку її надання</t>
  </si>
  <si>
    <t>Забезпечення, відповідно до медичних висновків, санаторно-курортним лікуванням (путівками) ветеранів війни, у тому числі постраждалих учасників Революції Гідності та учасників АТО/ООС, ветеранів  праці, дітей війни, осіб з інвалідністю у санаторіях Запорізької області</t>
  </si>
  <si>
    <t>ЦСМ 0813133</t>
  </si>
  <si>
    <t xml:space="preserve">Заходи з ліквідації наслідків надзвичайної ситуації техногенного характеру, яка виникла 03.02.2021 в будівлі комунального некомерційного підприємства «Обласна інфекційна клінічна лікарня» Запорізької обласної ради </t>
  </si>
  <si>
    <t>РАЗОМ ЗА ПРОГРАМАМИ (без заходів з ліквідації...)</t>
  </si>
  <si>
    <t xml:space="preserve">РАЗОМ ЗА ПРОГРАМАМИ </t>
  </si>
  <si>
    <t xml:space="preserve"> </t>
  </si>
  <si>
    <r>
      <t xml:space="preserve">Організовувати проведення обласного конкурсу «Господиня свого краю»  </t>
    </r>
    <r>
      <rPr>
        <b/>
        <sz val="28"/>
        <rFont val="Times New Roman"/>
        <family val="1"/>
        <charset val="204"/>
      </rPr>
      <t>(48 переможців)</t>
    </r>
  </si>
  <si>
    <t>Програма з фінансової підтримки комунальних підприємств, що належать до спільної власності територіальних громад сіл, селищ, міст Запорізької області на 2021-2025 роки (зі змінами)</t>
  </si>
  <si>
    <t>Організовувати проведення обласного конкурсу «Батько року» (48 переможців)</t>
  </si>
  <si>
    <t xml:space="preserve">Надання адресної грошової допомоги особам з інвалідністю внаслідок війни, статус яким встановлено за безпосередню участь у зоні проведення АТО/ООС (Римар Віктору Сергійовичу (м. Бердянськ), Грищенку Олексію Володимировичу (Мелітопольський район), Гринь Олександру Вікторовичу (Василівський район), Омельченку Геннадію В’ячеславовичу (м. Енергодар) на проходження реабілітації в санаторіях України за їх особистими заявами до органу соціального захисту населення за місцем проживання»України </t>
  </si>
  <si>
    <t>Надання   адресної грошової допомоги  членам сімей загиблих учасників АТО\ООС у розмірі 5,0 тис. грн кожному</t>
  </si>
  <si>
    <t>Надання фінансової підтримки громадській організації "ВОЛОНТЕРСЬКИЙ ЦЕНТР "СОЛДАТСЬКИЙ ПРИВАЛ" для здійснення її статутних завдань (харчування, прання та прасування одягу, надання спальних місць і приміщень з душем учасникам АТО/ООС, які транзитом проїжджають через м. Запоріжжя) відповідно до Закону України "Про громадські об"єднання"</t>
  </si>
  <si>
    <r>
      <t xml:space="preserve">Надання членам сімей загиблих ветеранів війни, які брали участь у бойових діях на території інших держав та територіях проведення АТО/ООС, на Сході України,  </t>
    </r>
    <r>
      <rPr>
        <u/>
        <sz val="28"/>
        <rFont val="Times New Roman"/>
        <family val="1"/>
        <charset val="204"/>
      </rPr>
      <t>компенсації вартості житлово-комунальних послуг та твердого палива і скрапленого газу</t>
    </r>
    <r>
      <rPr>
        <sz val="28"/>
        <rFont val="Times New Roman"/>
        <family val="1"/>
        <charset val="204"/>
      </rPr>
      <t xml:space="preserve"> у розмірі додаткової 50-відсоткової знижки в межах норм, передбачених чинним законодавством</t>
    </r>
  </si>
  <si>
    <t>Примітка</t>
  </si>
  <si>
    <t>Виплата проводиться відповідно до поданих документів. Кошти будуть використані у повному обсязі</t>
  </si>
  <si>
    <t>Виплата проводиться щомісяця. Кошти будуть використані у повному обсязі</t>
  </si>
  <si>
    <t>Виплата проводиться відповідно дподаних заяв та доданих до них документів</t>
  </si>
  <si>
    <t>Кошти використані відповідно до фактичної потреби</t>
  </si>
  <si>
    <t>Кошти будуть використані у повному обсязі</t>
  </si>
  <si>
    <t>Надання адресної грошової допомоги громадянам, які опинилися в складних життєвих обставинах, за рішенням Комісії</t>
  </si>
  <si>
    <t>Кошти будуть використані після проведення засідання Комісії, яке відбудеться  19.10.2021</t>
  </si>
  <si>
    <t>Надання адресної грошової допомоги громадянам, які опинилися в складних життєвих обставинах депутатами обласної ради (у рівних частинах для кожного)</t>
  </si>
  <si>
    <t>Виплата проводиться відповідно до  висновків депутатів обласної ради</t>
  </si>
  <si>
    <t xml:space="preserve">Контингент отримувачів </t>
  </si>
  <si>
    <t>Затверджено в обласному бюджеті на 2021 рік (з урахуванням змін), тис. грн</t>
  </si>
  <si>
    <t>Кошти будуть перерозподілені на інші програмні заходи у зв'язку  з відмовою громадської організації від їх отримання (буде лист до ДСЗН про відмову)</t>
  </si>
  <si>
    <t>Кошти будуть розподілені та фінансування буде здійснено після отримання розрахунків від громадських організацій</t>
  </si>
  <si>
    <t>Виплата проводиться</t>
  </si>
  <si>
    <t xml:space="preserve">Виплата проводиться </t>
  </si>
  <si>
    <r>
      <t xml:space="preserve">Надання одноразової адресної грошової допомоги постраждалим учасникам Революції Гідності, військовослужбовцям, які беруть (брали) безпосередню участь в АТО/ООС та сім’ям загиблих учасників Революції Гідності, військовослужбовцям, які брали безпосередню участь у зазначеній операції, на компенсацію витрат, пов’язаних з </t>
    </r>
    <r>
      <rPr>
        <u/>
        <sz val="28"/>
        <rFont val="Times New Roman"/>
        <family val="1"/>
        <charset val="204"/>
      </rPr>
      <t xml:space="preserve">розробленням документації із землеустрою </t>
    </r>
    <r>
      <rPr>
        <sz val="28"/>
        <rFont val="Times New Roman"/>
        <family val="1"/>
        <charset val="204"/>
      </rPr>
      <t>для відведення земельної ділянки для індивідуального житлового будівництва, особистого селянського господарства, садівництва, городництва, у загальному розмірі, що не перевищує  два прожиткові мінімуми, відповідно до Порядку її надання</t>
    </r>
  </si>
  <si>
    <t>Виплата проведена</t>
  </si>
  <si>
    <t>Оздоровлено 286 дітей</t>
  </si>
  <si>
    <t xml:space="preserve">Кошти передбачені КП "Соцкомуненергія" ЗОР для погашення боргових зобов"язань з виплати заробітної плати, нарахувань на неї, податків, зборів, кредиторської заборгованості перед постачальниками тощо </t>
  </si>
  <si>
    <r>
      <t xml:space="preserve">Надання одноразової грошової допомоги на виготовлення та </t>
    </r>
    <r>
      <rPr>
        <u/>
        <sz val="28"/>
        <rFont val="Times New Roman"/>
        <family val="1"/>
        <charset val="204"/>
      </rPr>
      <t>встановлення надгробка на могилі</t>
    </r>
    <r>
      <rPr>
        <sz val="28"/>
        <rFont val="Times New Roman"/>
        <family val="1"/>
        <charset val="204"/>
      </rPr>
      <t xml:space="preserve"> загиблого учасника Революції Гідності, учасника АТО/ООС, незалежно від часу смерті, у розмірі 10 прожиткових мінімумів, відповідно до Порядку її надання</t>
    </r>
  </si>
  <si>
    <t>кошти планується використати на придбання 1000 новорічних подарунків для дітей із вразливих категорій сімей</t>
  </si>
  <si>
    <t>Перелік та стан фінансування регіональних програм станом на 01.01.2022</t>
  </si>
  <si>
    <t>Профінансовано на 01.01.2022,    тис. грн</t>
  </si>
  <si>
    <t>Касові видатки на 01.01.2022, тис. грн</t>
  </si>
  <si>
    <t>Залишок коштів на 01.01.2022,  тис. грн</t>
  </si>
</sst>
</file>

<file path=xl/styles.xml><?xml version="1.0" encoding="utf-8"?>
<styleSheet xmlns="http://schemas.openxmlformats.org/spreadsheetml/2006/main">
  <numFmts count="1">
    <numFmt numFmtId="164" formatCode="#,##0.000"/>
  </numFmts>
  <fonts count="13">
    <font>
      <sz val="10"/>
      <name val="Arial"/>
    </font>
    <font>
      <sz val="14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48"/>
      <name val="Times New Roman"/>
      <family val="1"/>
      <charset val="204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sz val="20"/>
      <name val="Times New Roman"/>
      <family val="1"/>
      <charset val="204"/>
    </font>
    <font>
      <u/>
      <sz val="28"/>
      <name val="Times New Roman"/>
      <family val="1"/>
      <charset val="204"/>
    </font>
    <font>
      <sz val="2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/>
    <xf numFmtId="164" fontId="1" fillId="0" borderId="0" xfId="0" applyNumberFormat="1" applyFont="1" applyFill="1"/>
    <xf numFmtId="164" fontId="9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164" fontId="10" fillId="0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49" fontId="8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1"/>
  <sheetViews>
    <sheetView tabSelected="1" zoomScale="35" zoomScaleNormal="35" zoomScaleSheetLayoutView="33" workbookViewId="0">
      <pane xSplit="2" ySplit="5" topLeftCell="C76" activePane="bottomRight" state="frozen"/>
      <selection pane="topRight" activeCell="C1" sqref="C1"/>
      <selection pane="bottomLeft" activeCell="A6" sqref="A6"/>
      <selection pane="bottomRight" activeCell="M85" sqref="M85"/>
    </sheetView>
  </sheetViews>
  <sheetFormatPr defaultRowHeight="35.25"/>
  <cols>
    <col min="1" max="1" width="138.28515625" style="1" customWidth="1"/>
    <col min="2" max="2" width="16.7109375" style="2" customWidth="1"/>
    <col min="3" max="3" width="31.28515625" style="2" customWidth="1"/>
    <col min="4" max="4" width="38.140625" style="1" customWidth="1"/>
    <col min="5" max="5" width="42.42578125" style="1" customWidth="1"/>
    <col min="6" max="6" width="37.7109375" style="1" customWidth="1"/>
    <col min="7" max="8" width="34.140625" style="1" customWidth="1"/>
    <col min="9" max="9" width="75" style="27" hidden="1" customWidth="1"/>
    <col min="10" max="10" width="14.85546875" style="1" bestFit="1" customWidth="1"/>
    <col min="11" max="11" width="9.140625" style="1"/>
    <col min="12" max="12" width="33.7109375" style="1" customWidth="1"/>
    <col min="13" max="13" width="42.42578125" style="1" customWidth="1"/>
    <col min="14" max="16384" width="9.140625" style="1"/>
  </cols>
  <sheetData>
    <row r="1" spans="1:19" ht="108.75" customHeight="1">
      <c r="A1" s="54" t="s">
        <v>61</v>
      </c>
      <c r="B1" s="54"/>
      <c r="C1" s="54"/>
      <c r="D1" s="54"/>
      <c r="E1" s="54"/>
      <c r="F1" s="54"/>
      <c r="G1" s="54"/>
      <c r="H1" s="54"/>
      <c r="I1" s="54"/>
    </row>
    <row r="2" spans="1:19" ht="25.5" customHeight="1"/>
    <row r="3" spans="1:19" ht="133.5" customHeight="1">
      <c r="A3" s="55" t="s">
        <v>0</v>
      </c>
      <c r="B3" s="55" t="s">
        <v>6</v>
      </c>
      <c r="C3" s="55" t="s">
        <v>16</v>
      </c>
      <c r="D3" s="55" t="s">
        <v>50</v>
      </c>
      <c r="E3" s="55" t="s">
        <v>62</v>
      </c>
      <c r="F3" s="55" t="s">
        <v>63</v>
      </c>
      <c r="G3" s="55" t="s">
        <v>64</v>
      </c>
      <c r="H3" s="55" t="s">
        <v>49</v>
      </c>
      <c r="I3" s="56" t="s">
        <v>39</v>
      </c>
    </row>
    <row r="4" spans="1:19" ht="69.75" customHeight="1">
      <c r="A4" s="55"/>
      <c r="B4" s="55"/>
      <c r="C4" s="55"/>
      <c r="D4" s="55"/>
      <c r="E4" s="55"/>
      <c r="F4" s="55"/>
      <c r="G4" s="55"/>
      <c r="H4" s="55"/>
      <c r="I4" s="56"/>
    </row>
    <row r="5" spans="1:19" ht="52.5" customHeight="1">
      <c r="A5" s="51" t="s">
        <v>10</v>
      </c>
      <c r="B5" s="51"/>
      <c r="C5" s="51"/>
      <c r="D5" s="51"/>
      <c r="E5" s="51"/>
      <c r="F5" s="51"/>
      <c r="G5" s="51"/>
      <c r="H5" s="51"/>
      <c r="I5" s="28"/>
    </row>
    <row r="6" spans="1:19" ht="54" customHeight="1">
      <c r="A6" s="39" t="s">
        <v>8</v>
      </c>
      <c r="B6" s="39"/>
      <c r="C6" s="10">
        <f>C7+C10+C13+C16+C19+C20+C21+C22+C25+C26+C27+C30+C31+C37+C38+C32+C35+C36</f>
        <v>97179.986999999994</v>
      </c>
      <c r="D6" s="10">
        <f>D9+D12+D15+D18+D19+D20+D21+D24+D25+D29+D30+D32+D35+D36+D37</f>
        <v>59626.537000000011</v>
      </c>
      <c r="E6" s="10">
        <f>E9+E12+E15+E18+E19+E20+E21+E24+E25+E29+E30+E32+E35+E36+E37</f>
        <v>59018.659999999996</v>
      </c>
      <c r="F6" s="10">
        <f>F9+F12+F15+F18+F19+F20+F21+F24+F25+F29+F30+F32+F35+F36+F37</f>
        <v>59018.659999999996</v>
      </c>
      <c r="G6" s="10">
        <f>G9+G12+G15+G18+G19+G20+G21+G24+G25+G29+G30+G32+G35+G36+G37</f>
        <v>607.87699999999711</v>
      </c>
      <c r="H6" s="12">
        <f>H9+H12+H15+H18+H19+H20+H21+H24+H25+H29+H30</f>
        <v>29589</v>
      </c>
      <c r="I6" s="28"/>
      <c r="L6" s="20"/>
      <c r="M6" s="21"/>
    </row>
    <row r="7" spans="1:19" ht="42.75" customHeight="1">
      <c r="A7" s="44" t="s">
        <v>45</v>
      </c>
      <c r="B7" s="22">
        <v>2240</v>
      </c>
      <c r="C7" s="45">
        <v>14000</v>
      </c>
      <c r="D7" s="3">
        <f>131.969+12+1</f>
        <v>144.96899999999999</v>
      </c>
      <c r="E7" s="3">
        <v>144.84</v>
      </c>
      <c r="F7" s="3">
        <v>144.84</v>
      </c>
      <c r="G7" s="3">
        <f t="shared" ref="G7:G37" si="0">D7-F7</f>
        <v>0.12899999999999068</v>
      </c>
      <c r="H7" s="5">
        <v>4329</v>
      </c>
      <c r="I7" s="52" t="s">
        <v>46</v>
      </c>
    </row>
    <row r="8" spans="1:19" ht="36.75" customHeight="1">
      <c r="A8" s="44"/>
      <c r="B8" s="22">
        <v>2730</v>
      </c>
      <c r="C8" s="46"/>
      <c r="D8" s="3">
        <f>10871-2.969+988+257.43</f>
        <v>12113.461000000001</v>
      </c>
      <c r="E8" s="3">
        <v>12110.634</v>
      </c>
      <c r="F8" s="3">
        <v>12110.634</v>
      </c>
      <c r="G8" s="3">
        <f t="shared" si="0"/>
        <v>2.827000000001135</v>
      </c>
      <c r="H8" s="5">
        <v>5741</v>
      </c>
      <c r="I8" s="52"/>
    </row>
    <row r="9" spans="1:19" ht="99.75" customHeight="1">
      <c r="A9" s="44"/>
      <c r="B9" s="22" t="s">
        <v>7</v>
      </c>
      <c r="C9" s="47"/>
      <c r="D9" s="3">
        <f>SUM(D7:D8)</f>
        <v>12258.43</v>
      </c>
      <c r="E9" s="3">
        <f>SUM(E7:E8)</f>
        <v>12255.474</v>
      </c>
      <c r="F9" s="3">
        <f>SUM(F7:F8)</f>
        <v>12255.474</v>
      </c>
      <c r="G9" s="3">
        <f t="shared" si="0"/>
        <v>2.956000000000131</v>
      </c>
      <c r="H9" s="5">
        <f>H8</f>
        <v>5741</v>
      </c>
      <c r="I9" s="52"/>
    </row>
    <row r="10" spans="1:19" ht="54.75" customHeight="1">
      <c r="A10" s="44" t="s">
        <v>47</v>
      </c>
      <c r="B10" s="22">
        <v>2240</v>
      </c>
      <c r="C10" s="45">
        <v>42000</v>
      </c>
      <c r="D10" s="3">
        <f>277.2-67</f>
        <v>210.2</v>
      </c>
      <c r="E10" s="3">
        <v>188.06</v>
      </c>
      <c r="F10" s="3">
        <v>188.06</v>
      </c>
      <c r="G10" s="3">
        <f t="shared" si="0"/>
        <v>22.139999999999986</v>
      </c>
      <c r="H10" s="5">
        <v>4339</v>
      </c>
      <c r="I10" s="53" t="s">
        <v>48</v>
      </c>
    </row>
    <row r="11" spans="1:19" ht="45.75" customHeight="1">
      <c r="A11" s="44"/>
      <c r="B11" s="22">
        <v>2730</v>
      </c>
      <c r="C11" s="46"/>
      <c r="D11" s="3">
        <f>24922.8+67</f>
        <v>24989.8</v>
      </c>
      <c r="E11" s="3">
        <v>24689.722000000002</v>
      </c>
      <c r="F11" s="3">
        <v>24689.722000000002</v>
      </c>
      <c r="G11" s="3">
        <f t="shared" si="0"/>
        <v>300.0779999999977</v>
      </c>
      <c r="H11" s="5">
        <v>6140</v>
      </c>
      <c r="I11" s="53"/>
    </row>
    <row r="12" spans="1:19" ht="53.25" customHeight="1">
      <c r="A12" s="44"/>
      <c r="B12" s="22" t="s">
        <v>7</v>
      </c>
      <c r="C12" s="47"/>
      <c r="D12" s="3">
        <f>SUM(D10:D11)</f>
        <v>25200</v>
      </c>
      <c r="E12" s="3">
        <f>SUM(E10:E11)</f>
        <v>24877.782000000003</v>
      </c>
      <c r="F12" s="3">
        <f>SUM(F10:F11)</f>
        <v>24877.782000000003</v>
      </c>
      <c r="G12" s="3">
        <f t="shared" si="0"/>
        <v>322.21799999999712</v>
      </c>
      <c r="H12" s="5">
        <f>H11</f>
        <v>6140</v>
      </c>
      <c r="I12" s="53"/>
    </row>
    <row r="13" spans="1:19" ht="38.25" customHeight="1">
      <c r="A13" s="44" t="s">
        <v>5</v>
      </c>
      <c r="B13" s="33">
        <v>2240</v>
      </c>
      <c r="C13" s="45">
        <v>7351</v>
      </c>
      <c r="D13" s="3">
        <f>10+1</f>
        <v>11</v>
      </c>
      <c r="E13" s="3">
        <v>7.5389999999999997</v>
      </c>
      <c r="F13" s="3">
        <v>7.5389999999999997</v>
      </c>
      <c r="G13" s="3">
        <f t="shared" si="0"/>
        <v>3.4610000000000003</v>
      </c>
      <c r="H13" s="5">
        <v>732</v>
      </c>
      <c r="I13" s="52" t="s">
        <v>54</v>
      </c>
    </row>
    <row r="14" spans="1:19" ht="38.25" customHeight="1">
      <c r="A14" s="44"/>
      <c r="B14" s="33">
        <v>2730</v>
      </c>
      <c r="C14" s="46"/>
      <c r="D14" s="3">
        <f>6747+592-68.5</f>
        <v>7270.5</v>
      </c>
      <c r="E14" s="3">
        <v>7270.5</v>
      </c>
      <c r="F14" s="3">
        <v>7270.5</v>
      </c>
      <c r="G14" s="3">
        <f t="shared" si="0"/>
        <v>0</v>
      </c>
      <c r="H14" s="5">
        <v>14541</v>
      </c>
      <c r="I14" s="52"/>
      <c r="S14" s="1" t="s">
        <v>31</v>
      </c>
    </row>
    <row r="15" spans="1:19" ht="102" customHeight="1">
      <c r="A15" s="44"/>
      <c r="B15" s="33" t="s">
        <v>7</v>
      </c>
      <c r="C15" s="47"/>
      <c r="D15" s="3">
        <f>SUM(D13:D14)</f>
        <v>7281.5</v>
      </c>
      <c r="E15" s="3">
        <f>SUM(E13:E14)</f>
        <v>7278.0389999999998</v>
      </c>
      <c r="F15" s="3">
        <f>SUM(F13:F14)</f>
        <v>7278.0389999999998</v>
      </c>
      <c r="G15" s="3">
        <f t="shared" si="0"/>
        <v>3.4610000000002401</v>
      </c>
      <c r="H15" s="5">
        <f>H14</f>
        <v>14541</v>
      </c>
      <c r="I15" s="52"/>
    </row>
    <row r="16" spans="1:19" ht="63.75" customHeight="1">
      <c r="A16" s="44" t="s">
        <v>1</v>
      </c>
      <c r="B16" s="22">
        <v>2240</v>
      </c>
      <c r="C16" s="45">
        <v>325</v>
      </c>
      <c r="D16" s="3">
        <v>1</v>
      </c>
      <c r="E16" s="3">
        <v>0.106</v>
      </c>
      <c r="F16" s="3">
        <v>0.106</v>
      </c>
      <c r="G16" s="3">
        <f t="shared" si="0"/>
        <v>0.89400000000000002</v>
      </c>
      <c r="H16" s="5">
        <v>4</v>
      </c>
      <c r="I16" s="52" t="s">
        <v>43</v>
      </c>
    </row>
    <row r="17" spans="1:12" ht="51.75" customHeight="1">
      <c r="A17" s="44"/>
      <c r="B17" s="22">
        <v>2730</v>
      </c>
      <c r="C17" s="46"/>
      <c r="D17" s="3">
        <f>311-12</f>
        <v>299</v>
      </c>
      <c r="E17" s="3">
        <v>299</v>
      </c>
      <c r="F17" s="3">
        <v>299</v>
      </c>
      <c r="G17" s="3">
        <f t="shared" si="0"/>
        <v>0</v>
      </c>
      <c r="H17" s="5">
        <v>299</v>
      </c>
      <c r="I17" s="52"/>
    </row>
    <row r="18" spans="1:12" ht="59.25" customHeight="1">
      <c r="A18" s="44"/>
      <c r="B18" s="22" t="s">
        <v>7</v>
      </c>
      <c r="C18" s="47"/>
      <c r="D18" s="3">
        <f>SUM(D16:D17)</f>
        <v>300</v>
      </c>
      <c r="E18" s="3">
        <f>SUM(E16:E17)</f>
        <v>299.10599999999999</v>
      </c>
      <c r="F18" s="3">
        <f>SUM(F16:F17)</f>
        <v>299.10599999999999</v>
      </c>
      <c r="G18" s="3">
        <f t="shared" si="0"/>
        <v>0.89400000000000546</v>
      </c>
      <c r="H18" s="5">
        <f>H17</f>
        <v>299</v>
      </c>
      <c r="I18" s="52"/>
    </row>
    <row r="19" spans="1:12" ht="409.6" customHeight="1">
      <c r="A19" s="30" t="s">
        <v>55</v>
      </c>
      <c r="B19" s="22">
        <v>2730</v>
      </c>
      <c r="C19" s="3">
        <f>2019.6+2000</f>
        <v>4019.6</v>
      </c>
      <c r="D19" s="3">
        <f>2019.6+1097.322+54.436+490.93</f>
        <v>3662.2879999999996</v>
      </c>
      <c r="E19" s="3">
        <v>3661.933</v>
      </c>
      <c r="F19" s="3">
        <v>3661.933</v>
      </c>
      <c r="G19" s="3">
        <f t="shared" si="0"/>
        <v>0.35499999999956344</v>
      </c>
      <c r="H19" s="5">
        <v>931</v>
      </c>
      <c r="I19" s="28" t="s">
        <v>40</v>
      </c>
      <c r="J19" s="16"/>
      <c r="L19" s="16"/>
    </row>
    <row r="20" spans="1:12" ht="303" customHeight="1">
      <c r="A20" s="4" t="s">
        <v>19</v>
      </c>
      <c r="B20" s="22">
        <v>2730</v>
      </c>
      <c r="C20" s="3">
        <v>3990</v>
      </c>
      <c r="D20" s="3">
        <f>3408+442.8-90.9</f>
        <v>3759.9</v>
      </c>
      <c r="E20" s="3">
        <v>3759.9</v>
      </c>
      <c r="F20" s="3">
        <v>3759.9</v>
      </c>
      <c r="G20" s="3">
        <f t="shared" si="0"/>
        <v>0</v>
      </c>
      <c r="H20" s="5">
        <v>580</v>
      </c>
      <c r="I20" s="22" t="s">
        <v>41</v>
      </c>
      <c r="L20" s="17"/>
    </row>
    <row r="21" spans="1:12" ht="195" customHeight="1">
      <c r="A21" s="4" t="s">
        <v>59</v>
      </c>
      <c r="B21" s="22">
        <v>2730</v>
      </c>
      <c r="C21" s="3">
        <v>516.12</v>
      </c>
      <c r="D21" s="3">
        <f>120+2.969-22.059</f>
        <v>100.91</v>
      </c>
      <c r="E21" s="3">
        <v>100.91</v>
      </c>
      <c r="F21" s="3">
        <v>100.91</v>
      </c>
      <c r="G21" s="3">
        <f t="shared" si="0"/>
        <v>0</v>
      </c>
      <c r="H21" s="5">
        <v>5</v>
      </c>
      <c r="I21" s="22" t="s">
        <v>42</v>
      </c>
    </row>
    <row r="22" spans="1:12" ht="56.25" customHeight="1">
      <c r="A22" s="44" t="s">
        <v>2</v>
      </c>
      <c r="B22" s="22">
        <v>2240</v>
      </c>
      <c r="C22" s="45">
        <v>506.51499999999999</v>
      </c>
      <c r="D22" s="3">
        <v>2.5459999999999998</v>
      </c>
      <c r="E22" s="3">
        <v>2.52</v>
      </c>
      <c r="F22" s="3">
        <v>2.52</v>
      </c>
      <c r="G22" s="3">
        <f t="shared" si="0"/>
        <v>2.5999999999999801E-2</v>
      </c>
      <c r="H22" s="5">
        <v>171</v>
      </c>
      <c r="I22" s="52" t="s">
        <v>43</v>
      </c>
    </row>
    <row r="23" spans="1:12" ht="48.75" customHeight="1">
      <c r="A23" s="44"/>
      <c r="B23" s="22">
        <v>2730</v>
      </c>
      <c r="C23" s="46"/>
      <c r="D23" s="3">
        <v>323</v>
      </c>
      <c r="E23" s="3">
        <v>321</v>
      </c>
      <c r="F23" s="3">
        <v>321</v>
      </c>
      <c r="G23" s="3">
        <f t="shared" si="0"/>
        <v>2</v>
      </c>
      <c r="H23" s="5">
        <v>321</v>
      </c>
      <c r="I23" s="52"/>
    </row>
    <row r="24" spans="1:12" ht="74.25" customHeight="1">
      <c r="A24" s="44"/>
      <c r="B24" s="22" t="s">
        <v>7</v>
      </c>
      <c r="C24" s="47"/>
      <c r="D24" s="3">
        <f>SUM(D22:D23)</f>
        <v>325.54599999999999</v>
      </c>
      <c r="E24" s="3">
        <f>SUM(E22:E23)</f>
        <v>323.52</v>
      </c>
      <c r="F24" s="3">
        <f>SUM(F22:F23)</f>
        <v>323.52</v>
      </c>
      <c r="G24" s="3">
        <f t="shared" si="0"/>
        <v>2.0260000000000105</v>
      </c>
      <c r="H24" s="5">
        <f>H23</f>
        <v>321</v>
      </c>
      <c r="I24" s="52"/>
      <c r="L24" s="17"/>
    </row>
    <row r="25" spans="1:12" ht="256.5" customHeight="1">
      <c r="A25" s="4" t="s">
        <v>38</v>
      </c>
      <c r="B25" s="22">
        <v>2730</v>
      </c>
      <c r="C25" s="3">
        <f>1397.51+260</f>
        <v>1657.51</v>
      </c>
      <c r="D25" s="3">
        <f>1223.4+434.11-191.663</f>
        <v>1465.8470000000002</v>
      </c>
      <c r="E25" s="3">
        <v>1465.847</v>
      </c>
      <c r="F25" s="3">
        <v>1465.847</v>
      </c>
      <c r="G25" s="3">
        <f t="shared" si="0"/>
        <v>0</v>
      </c>
      <c r="H25" s="5">
        <v>338</v>
      </c>
      <c r="I25" s="28" t="s">
        <v>44</v>
      </c>
      <c r="L25" s="17"/>
    </row>
    <row r="26" spans="1:12" ht="120.75" customHeight="1">
      <c r="A26" s="4" t="s">
        <v>4</v>
      </c>
      <c r="B26" s="22">
        <v>2730</v>
      </c>
      <c r="C26" s="3">
        <v>3670.5</v>
      </c>
      <c r="D26" s="15"/>
      <c r="E26" s="3"/>
      <c r="F26" s="3"/>
      <c r="G26" s="3">
        <f t="shared" si="0"/>
        <v>0</v>
      </c>
      <c r="H26" s="5"/>
      <c r="I26" s="28"/>
    </row>
    <row r="27" spans="1:12" ht="42.75" customHeight="1">
      <c r="A27" s="44" t="s">
        <v>3</v>
      </c>
      <c r="B27" s="22">
        <v>2240</v>
      </c>
      <c r="C27" s="45">
        <v>532.95000000000005</v>
      </c>
      <c r="D27" s="3">
        <v>1</v>
      </c>
      <c r="E27" s="3">
        <v>0.35599999999999998</v>
      </c>
      <c r="F27" s="3">
        <v>0.35599999999999998</v>
      </c>
      <c r="G27" s="3">
        <f t="shared" si="0"/>
        <v>0.64400000000000002</v>
      </c>
      <c r="H27" s="5">
        <v>26</v>
      </c>
      <c r="I27" s="52" t="s">
        <v>44</v>
      </c>
    </row>
    <row r="28" spans="1:12" ht="66.75" customHeight="1">
      <c r="A28" s="44"/>
      <c r="B28" s="22">
        <v>2730</v>
      </c>
      <c r="C28" s="46"/>
      <c r="D28" s="3">
        <f>331+9.192</f>
        <v>340.19200000000001</v>
      </c>
      <c r="E28" s="3">
        <v>340.19200000000001</v>
      </c>
      <c r="F28" s="3">
        <v>340.19200000000001</v>
      </c>
      <c r="G28" s="3">
        <f t="shared" si="0"/>
        <v>0</v>
      </c>
      <c r="H28" s="5">
        <v>375</v>
      </c>
      <c r="I28" s="52"/>
    </row>
    <row r="29" spans="1:12" ht="156" customHeight="1">
      <c r="A29" s="44"/>
      <c r="B29" s="22" t="s">
        <v>7</v>
      </c>
      <c r="C29" s="47"/>
      <c r="D29" s="3">
        <f>SUM(D27:D28)</f>
        <v>341.19200000000001</v>
      </c>
      <c r="E29" s="3">
        <f>SUM(E27:E28)</f>
        <v>340.548</v>
      </c>
      <c r="F29" s="3">
        <f>SUM(F27:F28)</f>
        <v>340.548</v>
      </c>
      <c r="G29" s="3">
        <f t="shared" si="0"/>
        <v>0.64400000000000546</v>
      </c>
      <c r="H29" s="5">
        <v>363</v>
      </c>
      <c r="I29" s="52"/>
    </row>
    <row r="30" spans="1:12" ht="228" customHeight="1">
      <c r="A30" s="4" t="s">
        <v>26</v>
      </c>
      <c r="B30" s="22">
        <v>2730</v>
      </c>
      <c r="C30" s="3">
        <v>4662</v>
      </c>
      <c r="D30" s="32">
        <f>3000-54.436</f>
        <v>2945.5639999999999</v>
      </c>
      <c r="E30" s="3">
        <v>2945.5639999999999</v>
      </c>
      <c r="F30" s="3">
        <v>2945.5639999999999</v>
      </c>
      <c r="G30" s="3">
        <f t="shared" si="0"/>
        <v>0</v>
      </c>
      <c r="H30" s="5">
        <v>330</v>
      </c>
      <c r="I30" s="28"/>
      <c r="L30" s="18"/>
    </row>
    <row r="31" spans="1:12" ht="176.25">
      <c r="A31" s="4" t="s">
        <v>23</v>
      </c>
      <c r="B31" s="22"/>
      <c r="C31" s="3">
        <v>11135.232</v>
      </c>
      <c r="D31" s="15"/>
      <c r="E31" s="3"/>
      <c r="F31" s="3"/>
      <c r="G31" s="3">
        <f t="shared" si="0"/>
        <v>0</v>
      </c>
      <c r="H31" s="5"/>
      <c r="I31" s="28"/>
    </row>
    <row r="32" spans="1:12" ht="375" customHeight="1">
      <c r="A32" s="4" t="s">
        <v>35</v>
      </c>
      <c r="B32" s="22">
        <v>2730</v>
      </c>
      <c r="C32" s="3">
        <v>120</v>
      </c>
      <c r="D32" s="3">
        <v>120</v>
      </c>
      <c r="E32" s="3">
        <v>120</v>
      </c>
      <c r="F32" s="3">
        <v>120</v>
      </c>
      <c r="G32" s="3">
        <f t="shared" si="0"/>
        <v>0</v>
      </c>
      <c r="H32" s="5">
        <v>4</v>
      </c>
      <c r="I32" s="28" t="s">
        <v>56</v>
      </c>
    </row>
    <row r="33" spans="1:13" ht="54.75" customHeight="1">
      <c r="A33" s="48" t="s">
        <v>36</v>
      </c>
      <c r="B33" s="22">
        <v>2240</v>
      </c>
      <c r="C33" s="3">
        <v>1</v>
      </c>
      <c r="D33" s="3">
        <v>1</v>
      </c>
      <c r="E33" s="3">
        <v>0.53</v>
      </c>
      <c r="F33" s="29">
        <v>0.53</v>
      </c>
      <c r="G33" s="3">
        <f t="shared" si="0"/>
        <v>0.47</v>
      </c>
      <c r="H33" s="5">
        <v>4</v>
      </c>
      <c r="I33" s="52" t="s">
        <v>53</v>
      </c>
    </row>
    <row r="34" spans="1:13" ht="57" customHeight="1">
      <c r="A34" s="49"/>
      <c r="B34" s="22">
        <v>2730</v>
      </c>
      <c r="C34" s="3">
        <v>1610</v>
      </c>
      <c r="D34" s="3">
        <f>1610-115</f>
        <v>1495</v>
      </c>
      <c r="E34" s="3">
        <f>1485+10</f>
        <v>1495</v>
      </c>
      <c r="F34" s="29">
        <v>1495</v>
      </c>
      <c r="G34" s="3">
        <f t="shared" si="0"/>
        <v>0</v>
      </c>
      <c r="H34" s="5">
        <v>299</v>
      </c>
      <c r="I34" s="52"/>
    </row>
    <row r="35" spans="1:13" ht="52.5" customHeight="1">
      <c r="A35" s="50"/>
      <c r="B35" s="22" t="s">
        <v>7</v>
      </c>
      <c r="C35" s="3">
        <f>SUM(C33:C34)</f>
        <v>1611</v>
      </c>
      <c r="D35" s="3">
        <f>SUM(D33:D34)</f>
        <v>1496</v>
      </c>
      <c r="E35" s="3">
        <f>SUM(E33:E34)</f>
        <v>1495.53</v>
      </c>
      <c r="F35" s="3">
        <f>SUM(F33:F34)</f>
        <v>1495.53</v>
      </c>
      <c r="G35" s="3">
        <f>SUM(G33:G34)</f>
        <v>0.47</v>
      </c>
      <c r="H35" s="3">
        <f>H34</f>
        <v>299</v>
      </c>
      <c r="I35" s="52"/>
    </row>
    <row r="36" spans="1:13" ht="295.5" customHeight="1">
      <c r="A36" s="4" t="s">
        <v>37</v>
      </c>
      <c r="B36" s="22">
        <v>2610</v>
      </c>
      <c r="C36" s="3">
        <v>40</v>
      </c>
      <c r="D36" s="3">
        <v>40</v>
      </c>
      <c r="E36" s="3"/>
      <c r="F36" s="3"/>
      <c r="G36" s="3">
        <f t="shared" si="0"/>
        <v>40</v>
      </c>
      <c r="H36" s="3"/>
      <c r="I36" s="28" t="s">
        <v>51</v>
      </c>
    </row>
    <row r="37" spans="1:13" ht="297" customHeight="1">
      <c r="A37" s="4" t="s">
        <v>24</v>
      </c>
      <c r="B37" s="22"/>
      <c r="C37" s="3">
        <v>369.36</v>
      </c>
      <c r="D37" s="3">
        <v>329.36</v>
      </c>
      <c r="E37" s="3">
        <v>94.507000000000005</v>
      </c>
      <c r="F37" s="3">
        <v>94.507000000000005</v>
      </c>
      <c r="G37" s="3">
        <f t="shared" si="0"/>
        <v>234.85300000000001</v>
      </c>
      <c r="H37" s="5"/>
      <c r="I37" s="28" t="s">
        <v>52</v>
      </c>
      <c r="M37" s="1" t="s">
        <v>31</v>
      </c>
    </row>
    <row r="38" spans="1:13" ht="237" customHeight="1">
      <c r="A38" s="4" t="s">
        <v>25</v>
      </c>
      <c r="B38" s="22"/>
      <c r="C38" s="3">
        <v>673.2</v>
      </c>
      <c r="D38" s="15"/>
      <c r="E38" s="3"/>
      <c r="F38" s="3"/>
      <c r="G38" s="3"/>
      <c r="H38" s="5"/>
      <c r="I38" s="28"/>
    </row>
    <row r="39" spans="1:13" ht="72.75" customHeight="1">
      <c r="A39" s="51" t="s">
        <v>9</v>
      </c>
      <c r="B39" s="51"/>
      <c r="C39" s="51"/>
      <c r="D39" s="51"/>
      <c r="E39" s="51"/>
      <c r="F39" s="51"/>
      <c r="G39" s="51"/>
      <c r="H39" s="51"/>
    </row>
    <row r="40" spans="1:13" ht="48" customHeight="1">
      <c r="A40" s="39" t="s">
        <v>8</v>
      </c>
      <c r="B40" s="39"/>
      <c r="C40" s="10">
        <f>C41+C42+C43+C46+C50+C54+C55+C56</f>
        <v>30468.654999999999</v>
      </c>
      <c r="D40" s="10">
        <f>D41+D42+D45+D49+D53+D54+D55+D58</f>
        <v>3498.88</v>
      </c>
      <c r="E40" s="10">
        <f>E41+E42+E45+E49+E53+E54+E55+E58</f>
        <v>3498.8489999999997</v>
      </c>
      <c r="F40" s="10">
        <f>F41+F42+F45+F49+F53+F54+F55+F58</f>
        <v>3498.8489999999997</v>
      </c>
      <c r="G40" s="10">
        <f>G41+G42+G45+G49+G53+G54+G55+G58</f>
        <v>3.1000000000005912E-2</v>
      </c>
      <c r="H40" s="12">
        <f>H41+H42+H45+H49+H53+H54+H55+H58</f>
        <v>2804</v>
      </c>
      <c r="I40" s="28"/>
    </row>
    <row r="41" spans="1:13" ht="95.25" customHeight="1">
      <c r="A41" s="4" t="s">
        <v>11</v>
      </c>
      <c r="B41" s="22">
        <v>2730</v>
      </c>
      <c r="C41" s="3">
        <v>28534.964</v>
      </c>
      <c r="D41" s="15">
        <f>18835-15411.58-113.43</f>
        <v>3309.9900000000002</v>
      </c>
      <c r="E41" s="3">
        <v>3309.99</v>
      </c>
      <c r="F41" s="3">
        <v>3309.99</v>
      </c>
      <c r="G41" s="3">
        <f>D41-F41</f>
        <v>0</v>
      </c>
      <c r="H41" s="5">
        <v>286</v>
      </c>
      <c r="I41" s="28" t="s">
        <v>57</v>
      </c>
    </row>
    <row r="42" spans="1:13" ht="187.5" customHeight="1">
      <c r="A42" s="4" t="s">
        <v>12</v>
      </c>
      <c r="B42" s="22">
        <v>2240</v>
      </c>
      <c r="C42" s="3">
        <v>1127.729</v>
      </c>
      <c r="D42" s="3"/>
      <c r="E42" s="13"/>
      <c r="F42" s="13"/>
      <c r="G42" s="3"/>
      <c r="H42" s="13"/>
      <c r="I42" s="28"/>
    </row>
    <row r="43" spans="1:13" ht="61.5" customHeight="1">
      <c r="A43" s="48" t="s">
        <v>13</v>
      </c>
      <c r="B43" s="22">
        <v>2111</v>
      </c>
      <c r="C43" s="45">
        <v>88.061000000000007</v>
      </c>
      <c r="D43" s="3"/>
      <c r="E43" s="13"/>
      <c r="F43" s="13"/>
      <c r="G43" s="3"/>
      <c r="H43" s="13"/>
      <c r="I43" s="28"/>
    </row>
    <row r="44" spans="1:13" ht="50.25" customHeight="1">
      <c r="A44" s="49"/>
      <c r="B44" s="22">
        <v>2120</v>
      </c>
      <c r="C44" s="46"/>
      <c r="D44" s="13"/>
      <c r="E44" s="13"/>
      <c r="F44" s="13"/>
      <c r="G44" s="3"/>
      <c r="H44" s="13"/>
      <c r="I44" s="28"/>
    </row>
    <row r="45" spans="1:13" ht="66" customHeight="1">
      <c r="A45" s="50"/>
      <c r="B45" s="22" t="s">
        <v>7</v>
      </c>
      <c r="C45" s="47"/>
      <c r="D45" s="3"/>
      <c r="E45" s="13"/>
      <c r="F45" s="13"/>
      <c r="G45" s="3"/>
      <c r="H45" s="13"/>
      <c r="I45" s="28"/>
    </row>
    <row r="46" spans="1:13" ht="63.75" customHeight="1">
      <c r="A46" s="48" t="s">
        <v>14</v>
      </c>
      <c r="B46" s="22">
        <v>2210</v>
      </c>
      <c r="C46" s="45">
        <v>321.637</v>
      </c>
      <c r="D46" s="3">
        <f>0.789+150+2.997</f>
        <v>153.786</v>
      </c>
      <c r="E46" s="3">
        <v>153.755</v>
      </c>
      <c r="F46" s="3">
        <v>153.755</v>
      </c>
      <c r="G46" s="3">
        <f>D46-F46</f>
        <v>3.1000000000005912E-2</v>
      </c>
      <c r="H46" s="13"/>
      <c r="I46" s="43" t="s">
        <v>60</v>
      </c>
    </row>
    <row r="47" spans="1:13" ht="35.25" hidden="1" customHeight="1">
      <c r="A47" s="49"/>
      <c r="B47" s="22">
        <v>2210</v>
      </c>
      <c r="C47" s="46"/>
      <c r="D47" s="3"/>
      <c r="E47" s="13"/>
      <c r="F47" s="13"/>
      <c r="G47" s="3"/>
      <c r="H47" s="13"/>
      <c r="I47" s="43"/>
    </row>
    <row r="48" spans="1:13" ht="35.25" hidden="1" customHeight="1">
      <c r="A48" s="49"/>
      <c r="B48" s="22">
        <v>2240</v>
      </c>
      <c r="C48" s="46"/>
      <c r="D48" s="3"/>
      <c r="E48" s="13"/>
      <c r="F48" s="13"/>
      <c r="G48" s="3"/>
      <c r="H48" s="13"/>
      <c r="I48" s="43"/>
    </row>
    <row r="49" spans="1:9" ht="80.25" customHeight="1">
      <c r="A49" s="50"/>
      <c r="B49" s="22" t="s">
        <v>7</v>
      </c>
      <c r="C49" s="47"/>
      <c r="D49" s="3">
        <f>SUM(D46:D48)</f>
        <v>153.786</v>
      </c>
      <c r="E49" s="3">
        <f>SUM(E46:E48)</f>
        <v>153.755</v>
      </c>
      <c r="F49" s="3">
        <f>SUM(F46:F48)</f>
        <v>153.755</v>
      </c>
      <c r="G49" s="3">
        <f>SUM(G46:G48)</f>
        <v>3.1000000000005912E-2</v>
      </c>
      <c r="H49" s="5">
        <v>2300</v>
      </c>
      <c r="I49" s="43"/>
    </row>
    <row r="50" spans="1:9" ht="54" customHeight="1">
      <c r="A50" s="44" t="s">
        <v>15</v>
      </c>
      <c r="B50" s="22">
        <v>2210</v>
      </c>
      <c r="C50" s="45">
        <v>321.85899999999998</v>
      </c>
      <c r="D50" s="3"/>
      <c r="E50" s="13"/>
      <c r="F50" s="13"/>
      <c r="G50" s="3"/>
      <c r="H50" s="13"/>
      <c r="I50" s="28"/>
    </row>
    <row r="51" spans="1:9" ht="35.25" customHeight="1">
      <c r="A51" s="44"/>
      <c r="B51" s="22">
        <v>2210</v>
      </c>
      <c r="C51" s="46"/>
      <c r="D51" s="3"/>
      <c r="E51" s="13"/>
      <c r="F51" s="13"/>
      <c r="G51" s="3"/>
      <c r="H51" s="13"/>
      <c r="I51" s="28"/>
    </row>
    <row r="52" spans="1:9" ht="35.25" customHeight="1">
      <c r="A52" s="44"/>
      <c r="B52" s="22">
        <v>2240</v>
      </c>
      <c r="C52" s="46"/>
      <c r="D52" s="3"/>
      <c r="E52" s="13"/>
      <c r="F52" s="13"/>
      <c r="G52" s="3"/>
      <c r="H52" s="13"/>
      <c r="I52" s="28"/>
    </row>
    <row r="53" spans="1:9" ht="35.25" customHeight="1">
      <c r="A53" s="44"/>
      <c r="B53" s="22" t="s">
        <v>7</v>
      </c>
      <c r="C53" s="47"/>
      <c r="D53" s="3"/>
      <c r="E53" s="13"/>
      <c r="F53" s="13"/>
      <c r="G53" s="3"/>
      <c r="H53" s="13"/>
      <c r="I53" s="28"/>
    </row>
    <row r="54" spans="1:9" ht="84.75" customHeight="1">
      <c r="A54" s="4" t="s">
        <v>32</v>
      </c>
      <c r="B54" s="22">
        <v>2210</v>
      </c>
      <c r="C54" s="3">
        <v>19.445</v>
      </c>
      <c r="D54" s="15">
        <f>19.445-0.789</f>
        <v>18.655999999999999</v>
      </c>
      <c r="E54" s="3">
        <v>18.655999999999999</v>
      </c>
      <c r="F54" s="3">
        <v>18.655999999999999</v>
      </c>
      <c r="G54" s="3">
        <f>D54-F54</f>
        <v>0</v>
      </c>
      <c r="H54" s="5">
        <v>148</v>
      </c>
      <c r="I54" s="28"/>
    </row>
    <row r="55" spans="1:9" ht="90.75" customHeight="1">
      <c r="A55" s="4" t="s">
        <v>34</v>
      </c>
      <c r="B55" s="22">
        <v>2210</v>
      </c>
      <c r="C55" s="3">
        <v>19.445</v>
      </c>
      <c r="D55" s="15">
        <f>19.445-2.997</f>
        <v>16.448</v>
      </c>
      <c r="E55" s="3">
        <v>16.448</v>
      </c>
      <c r="F55" s="3">
        <v>16.448</v>
      </c>
      <c r="G55" s="3">
        <f>D55-F55</f>
        <v>0</v>
      </c>
      <c r="H55" s="5">
        <v>70</v>
      </c>
      <c r="I55" s="28"/>
    </row>
    <row r="56" spans="1:9" ht="52.5" customHeight="1">
      <c r="A56" s="48" t="s">
        <v>18</v>
      </c>
      <c r="B56" s="22">
        <v>2210</v>
      </c>
      <c r="C56" s="45">
        <v>35.515000000000001</v>
      </c>
      <c r="D56" s="3"/>
      <c r="E56" s="13"/>
      <c r="F56" s="13"/>
      <c r="G56" s="3"/>
      <c r="H56" s="13"/>
      <c r="I56" s="28"/>
    </row>
    <row r="57" spans="1:9" ht="38.25" customHeight="1">
      <c r="A57" s="49"/>
      <c r="B57" s="22">
        <v>2240</v>
      </c>
      <c r="C57" s="46"/>
      <c r="D57" s="3"/>
      <c r="E57" s="13"/>
      <c r="F57" s="13"/>
      <c r="G57" s="3"/>
      <c r="H57" s="13"/>
      <c r="I57" s="28"/>
    </row>
    <row r="58" spans="1:9" ht="113.25" customHeight="1">
      <c r="A58" s="50"/>
      <c r="B58" s="22" t="s">
        <v>7</v>
      </c>
      <c r="C58" s="47"/>
      <c r="D58" s="3"/>
      <c r="E58" s="13"/>
      <c r="F58" s="13"/>
      <c r="G58" s="3"/>
      <c r="H58" s="13"/>
      <c r="I58" s="28"/>
    </row>
    <row r="59" spans="1:9" ht="53.25" customHeight="1">
      <c r="A59" s="39" t="s">
        <v>29</v>
      </c>
      <c r="B59" s="39"/>
      <c r="C59" s="10">
        <f t="shared" ref="C59:H59" si="1">C6+C40</f>
        <v>127648.64199999999</v>
      </c>
      <c r="D59" s="10">
        <f t="shared" si="1"/>
        <v>63125.417000000009</v>
      </c>
      <c r="E59" s="10">
        <f t="shared" si="1"/>
        <v>62517.508999999998</v>
      </c>
      <c r="F59" s="10">
        <f t="shared" si="1"/>
        <v>62517.508999999998</v>
      </c>
      <c r="G59" s="10">
        <f t="shared" si="1"/>
        <v>607.90799999999717</v>
      </c>
      <c r="H59" s="12">
        <f t="shared" si="1"/>
        <v>32393</v>
      </c>
      <c r="I59" s="28"/>
    </row>
    <row r="61" spans="1:9" ht="177.75" customHeight="1">
      <c r="A61" s="14" t="s">
        <v>28</v>
      </c>
      <c r="B61" s="19">
        <v>2730</v>
      </c>
      <c r="C61" s="15"/>
      <c r="D61" s="15">
        <v>200</v>
      </c>
      <c r="E61" s="15">
        <v>200</v>
      </c>
      <c r="F61" s="15">
        <v>200</v>
      </c>
      <c r="G61" s="15">
        <f>D61-F61</f>
        <v>0</v>
      </c>
      <c r="H61" s="12">
        <v>4</v>
      </c>
      <c r="I61" s="28"/>
    </row>
    <row r="62" spans="1:9" ht="192.75" customHeight="1">
      <c r="A62" s="14" t="s">
        <v>33</v>
      </c>
      <c r="B62" s="19">
        <v>2610</v>
      </c>
      <c r="C62" s="15"/>
      <c r="D62" s="15">
        <v>739.22</v>
      </c>
      <c r="E62" s="15">
        <v>138.10499999999999</v>
      </c>
      <c r="F62" s="15">
        <v>138.10499999999999</v>
      </c>
      <c r="G62" s="15">
        <f>D62-F62</f>
        <v>601.11500000000001</v>
      </c>
      <c r="H62" s="12"/>
      <c r="I62" s="31" t="s">
        <v>58</v>
      </c>
    </row>
    <row r="63" spans="1:9">
      <c r="G63" s="26"/>
    </row>
    <row r="64" spans="1:9" ht="60.75" customHeight="1">
      <c r="A64" s="39" t="s">
        <v>30</v>
      </c>
      <c r="B64" s="39"/>
      <c r="C64" s="10"/>
      <c r="D64" s="10">
        <f>D6+D40+D61+D62</f>
        <v>64064.63700000001</v>
      </c>
      <c r="E64" s="10">
        <f>E6+E40+E61+E62</f>
        <v>62855.614000000001</v>
      </c>
      <c r="F64" s="10">
        <f>F6+F40+F61+F62</f>
        <v>62855.614000000001</v>
      </c>
      <c r="G64" s="10">
        <f>G6+G40+G61+G62</f>
        <v>1209.0229999999972</v>
      </c>
      <c r="H64" s="12">
        <f>H6+H40+H61</f>
        <v>32397</v>
      </c>
      <c r="I64" s="28"/>
    </row>
    <row r="68" spans="1:8">
      <c r="A68" s="36">
        <v>813242</v>
      </c>
      <c r="B68" s="22">
        <v>2240</v>
      </c>
      <c r="C68" s="11">
        <f t="shared" ref="C68:H68" si="2">C7+C10+C13+C16+C22+C27+C33</f>
        <v>64716.464999999997</v>
      </c>
      <c r="D68" s="11">
        <f t="shared" si="2"/>
        <v>371.71499999999997</v>
      </c>
      <c r="E68" s="11">
        <f t="shared" si="2"/>
        <v>343.95099999999991</v>
      </c>
      <c r="F68" s="11">
        <f t="shared" si="2"/>
        <v>343.95099999999991</v>
      </c>
      <c r="G68" s="11">
        <f t="shared" si="2"/>
        <v>27.763999999999971</v>
      </c>
      <c r="H68" s="11">
        <f t="shared" si="2"/>
        <v>9605</v>
      </c>
    </row>
    <row r="69" spans="1:8">
      <c r="A69" s="36"/>
      <c r="B69" s="22">
        <v>2730</v>
      </c>
      <c r="C69" s="11">
        <f>C8+C11+C14+C17+C19+C20+C21+C23+C25+C26+C28+C30+C32+C34</f>
        <v>20245.730000000003</v>
      </c>
      <c r="D69" s="11">
        <f>D8+D11+D14+D17+D19+D20+D21+D23+D25+D26+D28+D30+D32+D34</f>
        <v>58885.462000000007</v>
      </c>
      <c r="E69" s="11">
        <f>E8+E11+E14+E17+E19+E20+E21+E23+E25+E26+E28+E30+E34+E32</f>
        <v>58580.202000000005</v>
      </c>
      <c r="F69" s="11">
        <f>F8+F11+F14+F17+F19+F20+F21+F23+F25+F26+F28+F30+F34+F32</f>
        <v>58580.202000000005</v>
      </c>
      <c r="G69" s="11">
        <f>G8+G11+G14+G17+G19+G20+G21+G23+G25+G26+G28+G30+G34+G32</f>
        <v>305.2599999999984</v>
      </c>
      <c r="H69" s="11">
        <f>H8+H11+H14+H17+H19+H20+H21+H23+H25+H26+H28+H30+H34+H32</f>
        <v>29904</v>
      </c>
    </row>
    <row r="70" spans="1:8">
      <c r="A70" s="36"/>
      <c r="B70" s="22">
        <v>2610</v>
      </c>
      <c r="C70" s="11">
        <f t="shared" ref="C70:H70" si="3">C36</f>
        <v>40</v>
      </c>
      <c r="D70" s="11">
        <f t="shared" si="3"/>
        <v>40</v>
      </c>
      <c r="E70" s="11">
        <f t="shared" si="3"/>
        <v>0</v>
      </c>
      <c r="F70" s="11">
        <f t="shared" si="3"/>
        <v>0</v>
      </c>
      <c r="G70" s="11">
        <f t="shared" si="3"/>
        <v>40</v>
      </c>
      <c r="H70" s="11">
        <f t="shared" si="3"/>
        <v>0</v>
      </c>
    </row>
    <row r="71" spans="1:8" ht="50.25" customHeight="1">
      <c r="A71" s="36"/>
      <c r="B71" s="19" t="s">
        <v>7</v>
      </c>
      <c r="C71" s="9">
        <f t="shared" ref="C71:H71" si="4">SUM(C68:C70)</f>
        <v>85002.195000000007</v>
      </c>
      <c r="D71" s="9">
        <f t="shared" si="4"/>
        <v>59297.177000000003</v>
      </c>
      <c r="E71" s="9">
        <f t="shared" si="4"/>
        <v>58924.153000000006</v>
      </c>
      <c r="F71" s="9">
        <f t="shared" si="4"/>
        <v>58924.153000000006</v>
      </c>
      <c r="G71" s="9">
        <f t="shared" si="4"/>
        <v>373.02399999999835</v>
      </c>
      <c r="H71" s="9">
        <f t="shared" si="4"/>
        <v>39509</v>
      </c>
    </row>
    <row r="72" spans="1:8" ht="50.25" customHeight="1">
      <c r="A72" s="23"/>
      <c r="B72" s="24"/>
      <c r="C72" s="8"/>
      <c r="E72" s="11"/>
      <c r="F72" s="11"/>
      <c r="G72" s="11"/>
      <c r="H72" s="11"/>
    </row>
    <row r="75" spans="1:8" ht="35.25" customHeight="1">
      <c r="A75" s="36">
        <v>813140</v>
      </c>
      <c r="B75" s="22">
        <v>2111</v>
      </c>
      <c r="C75" s="6"/>
      <c r="D75" s="11">
        <f t="shared" ref="D75:H76" si="5">D43</f>
        <v>0</v>
      </c>
      <c r="E75" s="11">
        <f t="shared" si="5"/>
        <v>0</v>
      </c>
      <c r="F75" s="11">
        <f t="shared" si="5"/>
        <v>0</v>
      </c>
      <c r="G75" s="11">
        <f t="shared" si="5"/>
        <v>0</v>
      </c>
      <c r="H75" s="11">
        <f t="shared" si="5"/>
        <v>0</v>
      </c>
    </row>
    <row r="76" spans="1:8" ht="35.25" customHeight="1">
      <c r="A76" s="36"/>
      <c r="B76" s="22">
        <v>2120</v>
      </c>
      <c r="C76" s="6"/>
      <c r="D76" s="11">
        <f t="shared" si="5"/>
        <v>0</v>
      </c>
      <c r="E76" s="11">
        <f t="shared" si="5"/>
        <v>0</v>
      </c>
      <c r="F76" s="11">
        <f t="shared" si="5"/>
        <v>0</v>
      </c>
      <c r="G76" s="11">
        <f t="shared" si="5"/>
        <v>0</v>
      </c>
      <c r="H76" s="11">
        <f t="shared" si="5"/>
        <v>0</v>
      </c>
    </row>
    <row r="77" spans="1:8" ht="35.25" customHeight="1">
      <c r="A77" s="36"/>
      <c r="B77" s="22">
        <v>2240</v>
      </c>
      <c r="C77" s="6"/>
      <c r="D77" s="11">
        <f>D42</f>
        <v>0</v>
      </c>
      <c r="E77" s="11">
        <f>E42</f>
        <v>0</v>
      </c>
      <c r="F77" s="11">
        <f>F42</f>
        <v>0</v>
      </c>
      <c r="G77" s="11">
        <f>G42</f>
        <v>0</v>
      </c>
      <c r="H77" s="11">
        <f>H42</f>
        <v>0</v>
      </c>
    </row>
    <row r="78" spans="1:8" ht="35.25" customHeight="1">
      <c r="A78" s="36"/>
      <c r="B78" s="22">
        <v>2730</v>
      </c>
      <c r="C78" s="6"/>
      <c r="D78" s="11">
        <f>D41</f>
        <v>3309.9900000000002</v>
      </c>
      <c r="E78" s="11">
        <f>E41</f>
        <v>3309.99</v>
      </c>
      <c r="F78" s="11">
        <f>F41</f>
        <v>3309.99</v>
      </c>
      <c r="G78" s="11">
        <f>G41</f>
        <v>0</v>
      </c>
      <c r="H78" s="11">
        <f>H41</f>
        <v>286</v>
      </c>
    </row>
    <row r="79" spans="1:8">
      <c r="A79" s="36"/>
      <c r="B79" s="19" t="s">
        <v>7</v>
      </c>
      <c r="C79" s="7"/>
      <c r="D79" s="9">
        <f>SUM(D75:D78)</f>
        <v>3309.9900000000002</v>
      </c>
      <c r="E79" s="9">
        <f>SUM(E75:E78)</f>
        <v>3309.99</v>
      </c>
      <c r="F79" s="9">
        <f>SUM(F75:F78)</f>
        <v>3309.99</v>
      </c>
      <c r="G79" s="9">
        <f>SUM(G75:G78)</f>
        <v>0</v>
      </c>
      <c r="H79" s="9">
        <f>SUM(H75:H78)</f>
        <v>286</v>
      </c>
    </row>
    <row r="82" spans="1:8">
      <c r="A82" s="40">
        <v>813133</v>
      </c>
      <c r="B82" s="22">
        <v>2210</v>
      </c>
      <c r="C82" s="6"/>
      <c r="D82" s="11">
        <f>D46+D50+D54+D55+D56</f>
        <v>188.89000000000001</v>
      </c>
      <c r="E82" s="11">
        <f>E46+E50+E54+E55+E56</f>
        <v>188.85900000000001</v>
      </c>
      <c r="F82" s="11">
        <f>F46+F50+F54+F55+F56</f>
        <v>188.85900000000001</v>
      </c>
      <c r="G82" s="11">
        <f>G46+G50+G54+G55+G56</f>
        <v>3.1000000000005912E-2</v>
      </c>
      <c r="H82" s="11">
        <f>H46+H50+H54+H55+H56</f>
        <v>218</v>
      </c>
    </row>
    <row r="83" spans="1:8">
      <c r="A83" s="41"/>
      <c r="B83" s="22">
        <v>2240</v>
      </c>
      <c r="C83" s="6"/>
      <c r="D83" s="11">
        <f>D57</f>
        <v>0</v>
      </c>
    </row>
    <row r="84" spans="1:8">
      <c r="A84" s="42"/>
      <c r="B84" s="19" t="s">
        <v>7</v>
      </c>
      <c r="C84" s="7"/>
      <c r="D84" s="9">
        <f>SUM(D82:D83)</f>
        <v>188.89000000000001</v>
      </c>
      <c r="E84" s="9">
        <f>SUM(E82:E83)</f>
        <v>188.85900000000001</v>
      </c>
      <c r="F84" s="9">
        <f>SUM(F82:F83)</f>
        <v>188.85900000000001</v>
      </c>
      <c r="G84" s="9">
        <f>SUM(G82:G83)</f>
        <v>3.1000000000005912E-2</v>
      </c>
      <c r="H84" s="9">
        <f>SUM(H82:H83)</f>
        <v>218</v>
      </c>
    </row>
    <row r="90" spans="1:8" ht="61.5">
      <c r="A90" s="37" t="s">
        <v>17</v>
      </c>
      <c r="B90" s="38"/>
      <c r="C90" s="7"/>
      <c r="D90" s="9">
        <f>D71+D79+D84</f>
        <v>62796.057000000001</v>
      </c>
      <c r="E90" s="9">
        <f>E71+E79+E84</f>
        <v>62423.002</v>
      </c>
      <c r="F90" s="9">
        <f>F71+F79+F84</f>
        <v>62423.002</v>
      </c>
      <c r="G90" s="9">
        <f>G71+G79+G84</f>
        <v>373.05499999999836</v>
      </c>
      <c r="H90" s="9">
        <f>H71+H79+H84</f>
        <v>40013</v>
      </c>
    </row>
    <row r="95" spans="1:8">
      <c r="A95" s="36" t="s">
        <v>20</v>
      </c>
      <c r="B95" s="35">
        <v>2240</v>
      </c>
      <c r="C95" s="59"/>
      <c r="D95" s="11">
        <f>D7+D10+D13+D16+D22+D27</f>
        <v>370.71499999999997</v>
      </c>
      <c r="E95" s="11">
        <f>E7+E10+E13+E16+E22+E27</f>
        <v>343.42099999999994</v>
      </c>
      <c r="F95" s="11">
        <f>F7+F10+F13+F16+F22+F27</f>
        <v>343.42099999999994</v>
      </c>
      <c r="G95" s="57">
        <f>G7+G10+G13+G16+G22+G27</f>
        <v>27.293999999999972</v>
      </c>
      <c r="H95" s="11">
        <f>H7+H10+H13+H16+H22+H27</f>
        <v>9601</v>
      </c>
    </row>
    <row r="96" spans="1:8">
      <c r="A96" s="36"/>
      <c r="B96" s="35">
        <v>2730</v>
      </c>
      <c r="C96" s="59"/>
      <c r="D96" s="11">
        <f>D8+D11+D14+D17+D19+D20+D21+D23+D25+D28</f>
        <v>54324.898000000008</v>
      </c>
      <c r="E96" s="11">
        <f>E8+E11+E14+E17+E19+E20+E21+E23+E25+E28</f>
        <v>54019.638000000006</v>
      </c>
      <c r="F96" s="11">
        <f>F8+F11+F14+F17+F19+F20+F21+F23+F25+F28</f>
        <v>54019.638000000006</v>
      </c>
      <c r="G96" s="57">
        <f>G8+G11+G14+G17+G19+G20+G21+G23+G25+G28</f>
        <v>305.2599999999984</v>
      </c>
      <c r="H96" s="11">
        <f>H8+H11+H14+H17+H19+H20+H21+H23+H25+H28</f>
        <v>29271</v>
      </c>
    </row>
    <row r="97" spans="1:8">
      <c r="A97" s="36"/>
      <c r="B97" s="35">
        <v>3242</v>
      </c>
      <c r="C97" s="59"/>
      <c r="D97" s="11"/>
      <c r="E97" s="11"/>
      <c r="F97" s="11"/>
      <c r="G97" s="57"/>
      <c r="H97" s="11"/>
    </row>
    <row r="98" spans="1:8">
      <c r="A98" s="36"/>
      <c r="B98" s="34" t="s">
        <v>7</v>
      </c>
      <c r="C98" s="59"/>
      <c r="D98" s="9">
        <f>D95+D96</f>
        <v>54695.613000000005</v>
      </c>
      <c r="E98" s="9">
        <f>E95+E96</f>
        <v>54363.059000000008</v>
      </c>
      <c r="F98" s="9">
        <f>F95+F96</f>
        <v>54363.059000000008</v>
      </c>
      <c r="G98" s="58">
        <f>G95+G96</f>
        <v>332.55399999999838</v>
      </c>
      <c r="H98" s="9">
        <f>H95+H96</f>
        <v>38872</v>
      </c>
    </row>
    <row r="99" spans="1:8">
      <c r="A99" s="13"/>
      <c r="B99" s="59"/>
      <c r="C99" s="59"/>
      <c r="D99" s="13"/>
      <c r="E99" s="13"/>
      <c r="F99" s="13"/>
    </row>
    <row r="100" spans="1:8" ht="61.5">
      <c r="A100" s="25" t="s">
        <v>21</v>
      </c>
      <c r="B100" s="35">
        <v>2730</v>
      </c>
      <c r="C100" s="59"/>
      <c r="D100" s="9">
        <f>D30</f>
        <v>2945.5639999999999</v>
      </c>
      <c r="E100" s="9">
        <f>E30</f>
        <v>2945.5639999999999</v>
      </c>
      <c r="F100" s="9">
        <f>F30</f>
        <v>2945.5639999999999</v>
      </c>
      <c r="G100" s="58">
        <f>G30</f>
        <v>0</v>
      </c>
      <c r="H100" s="9">
        <f>H30</f>
        <v>330</v>
      </c>
    </row>
    <row r="101" spans="1:8">
      <c r="A101" s="13"/>
      <c r="B101" s="59"/>
      <c r="C101" s="59"/>
      <c r="D101" s="13"/>
      <c r="E101" s="13"/>
      <c r="F101" s="13"/>
    </row>
    <row r="102" spans="1:8" ht="61.5">
      <c r="A102" s="25" t="s">
        <v>22</v>
      </c>
      <c r="B102" s="35">
        <v>2730</v>
      </c>
      <c r="C102" s="59"/>
      <c r="D102" s="9">
        <f>D41</f>
        <v>3309.9900000000002</v>
      </c>
      <c r="E102" s="9">
        <f>E41</f>
        <v>3309.99</v>
      </c>
      <c r="F102" s="9">
        <f>F41</f>
        <v>3309.99</v>
      </c>
      <c r="G102" s="58">
        <f>G41</f>
        <v>0</v>
      </c>
      <c r="H102" s="9">
        <f>H41</f>
        <v>286</v>
      </c>
    </row>
    <row r="103" spans="1:8">
      <c r="A103" s="13"/>
      <c r="B103" s="59"/>
      <c r="C103" s="59"/>
      <c r="D103" s="13"/>
      <c r="E103" s="13"/>
      <c r="F103" s="13"/>
    </row>
    <row r="104" spans="1:8" ht="61.5">
      <c r="A104" s="25" t="s">
        <v>27</v>
      </c>
      <c r="B104" s="35">
        <v>2210</v>
      </c>
      <c r="C104" s="59"/>
      <c r="D104" s="9">
        <f>D54+D55</f>
        <v>35.103999999999999</v>
      </c>
      <c r="E104" s="9">
        <f>E54+E55</f>
        <v>35.103999999999999</v>
      </c>
      <c r="F104" s="9">
        <f>F54+F55</f>
        <v>35.103999999999999</v>
      </c>
      <c r="G104" s="58">
        <f>G54+G55</f>
        <v>0</v>
      </c>
      <c r="H104" s="9">
        <f>H54+H55</f>
        <v>218</v>
      </c>
    </row>
    <row r="105" spans="1:8">
      <c r="A105" s="13"/>
      <c r="B105" s="59"/>
      <c r="C105" s="59"/>
      <c r="D105" s="13"/>
      <c r="E105" s="13"/>
      <c r="F105" s="13"/>
    </row>
    <row r="106" spans="1:8" ht="61.5">
      <c r="A106" s="60" t="s">
        <v>17</v>
      </c>
      <c r="B106" s="60"/>
      <c r="C106" s="59"/>
      <c r="D106" s="9">
        <f>D98+D100+D102+D104</f>
        <v>60986.271000000001</v>
      </c>
      <c r="E106" s="9">
        <f>E98+E100+E102+E104</f>
        <v>60653.717000000004</v>
      </c>
      <c r="F106" s="9">
        <f>F98+F100+F102+F104</f>
        <v>60653.717000000004</v>
      </c>
      <c r="G106" s="58">
        <f>G98+G100+G102+G104</f>
        <v>332.55399999999838</v>
      </c>
      <c r="H106" s="9">
        <f>H98+H100+H102+H104</f>
        <v>39706</v>
      </c>
    </row>
    <row r="109" spans="1:8">
      <c r="E109" s="20"/>
      <c r="F109" s="20"/>
      <c r="G109" s="20"/>
      <c r="H109" s="20"/>
    </row>
    <row r="111" spans="1:8">
      <c r="E111" s="20"/>
      <c r="F111" s="20"/>
      <c r="G111" s="20"/>
      <c r="H111" s="20"/>
    </row>
  </sheetData>
  <mergeCells count="51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5:H5"/>
    <mergeCell ref="A6:B6"/>
    <mergeCell ref="A7:A9"/>
    <mergeCell ref="C7:C9"/>
    <mergeCell ref="I7:I9"/>
    <mergeCell ref="A10:A12"/>
    <mergeCell ref="C10:C12"/>
    <mergeCell ref="I10:I12"/>
    <mergeCell ref="A13:A15"/>
    <mergeCell ref="C13:C15"/>
    <mergeCell ref="I13:I15"/>
    <mergeCell ref="A16:A18"/>
    <mergeCell ref="C16:C18"/>
    <mergeCell ref="I16:I18"/>
    <mergeCell ref="A22:A24"/>
    <mergeCell ref="C22:C24"/>
    <mergeCell ref="I22:I24"/>
    <mergeCell ref="A27:A29"/>
    <mergeCell ref="C27:C29"/>
    <mergeCell ref="I27:I29"/>
    <mergeCell ref="A33:A35"/>
    <mergeCell ref="I33:I35"/>
    <mergeCell ref="A39:H39"/>
    <mergeCell ref="A40:B40"/>
    <mergeCell ref="A43:A45"/>
    <mergeCell ref="C43:C45"/>
    <mergeCell ref="A46:A49"/>
    <mergeCell ref="C46:C49"/>
    <mergeCell ref="I46:I49"/>
    <mergeCell ref="A50:A53"/>
    <mergeCell ref="C50:C53"/>
    <mergeCell ref="A56:A58"/>
    <mergeCell ref="C56:C58"/>
    <mergeCell ref="A95:A98"/>
    <mergeCell ref="A106:B106"/>
    <mergeCell ref="A59:B59"/>
    <mergeCell ref="A64:B64"/>
    <mergeCell ref="A68:A71"/>
    <mergeCell ref="A75:A79"/>
    <mergeCell ref="A82:A84"/>
    <mergeCell ref="A90:B90"/>
  </mergeCells>
  <pageMargins left="0.31496062992125984" right="0.23622047244094491" top="0.47244094488188981" bottom="0.35433070866141736" header="0.31496062992125984" footer="0.19685039370078741"/>
  <pageSetup paperSize="9" scale="27" fitToHeight="4" orientation="landscape" verticalDpi="1200" r:id="rId1"/>
  <rowBreaks count="1" manualBreakCount="1">
    <brk id="3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01.01.2022</vt:lpstr>
      <vt:lpstr>'01.01.2022'!Заголовки_для_печати</vt:lpstr>
      <vt:lpstr>'01.01.2022'!Область_печати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prochan</cp:lastModifiedBy>
  <cp:lastPrinted>2021-12-17T11:50:30Z</cp:lastPrinted>
  <dcterms:created xsi:type="dcterms:W3CDTF">1996-10-08T23:32:33Z</dcterms:created>
  <dcterms:modified xsi:type="dcterms:W3CDTF">2022-01-28T13:11:33Z</dcterms:modified>
</cp:coreProperties>
</file>